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17" i="1"/>
  <c r="O10"/>
  <c r="C9"/>
  <c r="D9"/>
  <c r="E9"/>
  <c r="F9"/>
  <c r="G9"/>
  <c r="H9"/>
  <c r="I9"/>
  <c r="J9"/>
  <c r="K9"/>
  <c r="L9"/>
  <c r="M9"/>
  <c r="B9"/>
  <c r="M14"/>
  <c r="L14"/>
  <c r="K14"/>
  <c r="J14"/>
  <c r="I14"/>
  <c r="H14"/>
  <c r="G14"/>
  <c r="F14"/>
  <c r="E14"/>
  <c r="D14"/>
  <c r="C14"/>
  <c r="B14"/>
  <c r="G13"/>
  <c r="F13"/>
  <c r="D13"/>
  <c r="C13"/>
  <c r="B13"/>
  <c r="M12"/>
  <c r="L12"/>
  <c r="K12"/>
  <c r="J12"/>
  <c r="I12"/>
  <c r="H12"/>
  <c r="G12"/>
  <c r="F12"/>
  <c r="E12"/>
  <c r="D12"/>
  <c r="C12"/>
  <c r="B12"/>
  <c r="L11"/>
  <c r="K11"/>
  <c r="J11"/>
  <c r="I11"/>
  <c r="H11"/>
  <c r="G11"/>
  <c r="F11"/>
  <c r="E11"/>
  <c r="D11"/>
  <c r="C11"/>
  <c r="B11"/>
  <c r="C10" l="1"/>
  <c r="G10"/>
  <c r="K10"/>
  <c r="E10"/>
  <c r="I10"/>
  <c r="B10"/>
  <c r="F10"/>
  <c r="J10"/>
  <c r="D10"/>
  <c r="H10"/>
  <c r="L10"/>
  <c r="M11"/>
  <c r="M10" s="1"/>
  <c r="N8" l="1"/>
  <c r="N11"/>
  <c r="N12"/>
  <c r="P12" s="1"/>
  <c r="N13"/>
  <c r="P13" s="1"/>
  <c r="N14"/>
  <c r="P14" s="1"/>
  <c r="N17"/>
  <c r="P17" s="1"/>
  <c r="N18"/>
  <c r="P18" s="1"/>
  <c r="N19"/>
  <c r="P19" s="1"/>
  <c r="N20"/>
  <c r="P20" s="1"/>
  <c r="N21"/>
  <c r="P21" s="1"/>
  <c r="N7"/>
  <c r="N6"/>
  <c r="P11" l="1"/>
  <c r="N10"/>
  <c r="P10" s="1"/>
  <c r="N5"/>
  <c r="N9" s="1"/>
</calcChain>
</file>

<file path=xl/sharedStrings.xml><?xml version="1.0" encoding="utf-8"?>
<sst xmlns="http://schemas.openxmlformats.org/spreadsheetml/2006/main" count="36" uniqueCount="36">
  <si>
    <t>Показники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</si>
  <si>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</si>
  <si>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</si>
  <si>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</si>
  <si>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</si>
  <si>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</si>
  <si>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</si>
  <si>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</si>
  <si>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</si>
  <si>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</si>
  <si>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</si>
  <si>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</si>
  <si>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</si>
  <si>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На рік</t>
  </si>
  <si>
    <t xml:space="preserve">  </t>
  </si>
  <si>
    <t>Базова дотація</t>
  </si>
  <si>
    <t>Освітня субвенція</t>
  </si>
  <si>
    <t>Медична субвенція</t>
  </si>
  <si>
    <t>Видатки на захищені статті, в т.ч.</t>
  </si>
  <si>
    <t xml:space="preserve">заробітна плата </t>
  </si>
  <si>
    <t>енергоносії</t>
  </si>
  <si>
    <t>медикаменти</t>
  </si>
  <si>
    <t>харчування</t>
  </si>
  <si>
    <t>Разом</t>
  </si>
  <si>
    <t>Освіта</t>
  </si>
  <si>
    <t>Охорона здоров’я</t>
  </si>
  <si>
    <t>Культура</t>
  </si>
  <si>
    <t>Фізична культура і спорт</t>
  </si>
  <si>
    <t>Житлово-комунальне господарство</t>
  </si>
  <si>
    <t xml:space="preserve">Помісячний розпис </t>
  </si>
  <si>
    <t>основних показників доходної і видаткової частин бюджету міста на 2018 рік</t>
  </si>
  <si>
    <t>тис. грн.</t>
  </si>
  <si>
    <t>Видатки на окремі галузі</t>
  </si>
  <si>
    <t>Разом потреба на рік</t>
  </si>
  <si>
    <t>Додаткова потреба до кінця року</t>
  </si>
  <si>
    <t>Власні доходи бюджету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</si>
</sst>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justify" vertical="justify"/>
    </xf>
    <xf numFmtId="49" fontId="3" fillId="0" borderId="1" xfId="0" applyNumberFormat="1" applyFont="1" applyBorder="1" applyAlignment="1">
      <alignment horizontal="justify" vertical="justify"/>
    </xf>
    <xf numFmtId="0" fontId="3" fillId="0" borderId="0" xfId="0" applyFont="1"/>
    <xf numFmtId="164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justify"/>
    </xf>
    <xf numFmtId="49" fontId="1" fillId="0" borderId="1" xfId="0" applyNumberFormat="1" applyFont="1" applyBorder="1" applyAlignment="1">
      <alignment vertical="justify"/>
    </xf>
    <xf numFmtId="49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justify"/>
    </xf>
    <xf numFmtId="0" fontId="6" fillId="0" borderId="0" xfId="0" applyFont="1"/>
    <xf numFmtId="0" fontId="5" fillId="0" borderId="1" xfId="0" applyFont="1" applyBorder="1" applyAlignment="1">
      <alignment horizontal="justify" vertical="justify"/>
    </xf>
    <xf numFmtId="0" fontId="2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2"/>
  <sheetViews>
    <sheetView tabSelected="1" workbookViewId="0">
      <selection activeCell="A16" sqref="A16:XFD16"/>
    </sheetView>
  </sheetViews>
  <sheetFormatPr defaultRowHeight="15"/>
  <cols>
    <col min="1" max="1" width="16.7109375" style="2" customWidth="1"/>
    <col min="2" max="2" width="8.7109375" style="2" customWidth="1"/>
    <col min="3" max="3" width="8.5703125" style="2" customWidth="1"/>
    <col min="4" max="4" width="8.42578125" style="2" customWidth="1"/>
    <col min="5" max="5" width="8.5703125" style="2" customWidth="1"/>
    <col min="6" max="6" width="8.28515625" style="2" customWidth="1"/>
    <col min="7" max="7" width="8.42578125" style="2" customWidth="1"/>
    <col min="8" max="8" width="7.85546875" style="2" customWidth="1"/>
    <col min="9" max="9" width="7.7109375" style="2" customWidth="1"/>
    <col min="10" max="10" width="8.140625" style="2" customWidth="1"/>
    <col min="11" max="11" width="8.28515625" style="2" customWidth="1"/>
    <col min="12" max="12" width="8.42578125" style="2" customWidth="1"/>
    <col min="13" max="13" width="8" style="2" customWidth="1"/>
    <col min="14" max="14" width="9.5703125" style="2" customWidth="1"/>
    <col min="15" max="15" width="8.28515625" style="2" customWidth="1"/>
    <col min="16" max="16" width="8.5703125" style="2" customWidth="1"/>
    <col min="17" max="16384" width="9.140625" style="2"/>
  </cols>
  <sheetData>
    <row r="1" spans="1:16" ht="18.75">
      <c r="B1" s="18" t="s">
        <v>29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5"/>
    </row>
    <row r="2" spans="1:16" ht="18.75">
      <c r="B2" s="18" t="s">
        <v>30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6" ht="15.75">
      <c r="A3" s="1"/>
      <c r="M3" s="17" t="s">
        <v>14</v>
      </c>
      <c r="N3" s="17"/>
      <c r="O3" s="19" t="s">
        <v>31</v>
      </c>
      <c r="P3" s="19"/>
    </row>
    <row r="4" spans="1:16" s="4" customFormat="1" ht="64.5" customHeight="1">
      <c r="A4" s="3" t="s">
        <v>0</v>
      </c>
      <c r="B4" s="13" t="s">
        <v>1</v>
      </c>
      <c r="C4" s="13" t="s">
        <v>2</v>
      </c>
      <c r="D4" s="13" t="s">
        <v>3</v>
      </c>
      <c r="E4" s="13" t="s">
        <v>4</v>
      </c>
      <c r="F4" s="13" t="s">
        <v>5</v>
      </c>
      <c r="G4" s="13" t="s">
        <v>6</v>
      </c>
      <c r="H4" s="13" t="s">
        <v>7</v>
      </c>
      <c r="I4" s="13" t="s">
        <v>8</v>
      </c>
      <c r="J4" s="13" t="s">
        <v>9</v>
      </c>
      <c r="K4" s="13" t="s">
        <v>10</v>
      </c>
      <c r="L4" s="13" t="s">
        <v>11</v>
      </c>
      <c r="M4" s="13" t="s">
        <v>12</v>
      </c>
      <c r="N4" s="3" t="s">
        <v>13</v>
      </c>
      <c r="O4" s="14" t="s">
        <v>34</v>
      </c>
      <c r="P4" s="16" t="s">
        <v>33</v>
      </c>
    </row>
    <row r="5" spans="1:16" ht="30">
      <c r="A5" s="9" t="s">
        <v>35</v>
      </c>
      <c r="B5" s="12">
        <v>14270.3</v>
      </c>
      <c r="C5" s="12">
        <v>15636.5</v>
      </c>
      <c r="D5" s="12">
        <v>15985.5</v>
      </c>
      <c r="E5" s="12">
        <v>17165.099999999999</v>
      </c>
      <c r="F5" s="12">
        <v>17410.3</v>
      </c>
      <c r="G5" s="12">
        <v>17168.2</v>
      </c>
      <c r="H5" s="12">
        <v>17226.7</v>
      </c>
      <c r="I5" s="12">
        <v>18670.7</v>
      </c>
      <c r="J5" s="12">
        <v>15179.8</v>
      </c>
      <c r="K5" s="12">
        <v>21876.5</v>
      </c>
      <c r="L5" s="12">
        <v>20739.7</v>
      </c>
      <c r="M5" s="12">
        <v>34937.4</v>
      </c>
      <c r="N5" s="8">
        <f>SUM(B5:M5)</f>
        <v>226266.69999999998</v>
      </c>
      <c r="O5" s="12"/>
      <c r="P5" s="12"/>
    </row>
    <row r="6" spans="1:16">
      <c r="A6" s="10" t="s">
        <v>15</v>
      </c>
      <c r="B6" s="12">
        <v>1093.7</v>
      </c>
      <c r="C6" s="12">
        <v>1093.7</v>
      </c>
      <c r="D6" s="12">
        <v>1093.7</v>
      </c>
      <c r="E6" s="12">
        <v>1093.7</v>
      </c>
      <c r="F6" s="12">
        <v>1093.7</v>
      </c>
      <c r="G6" s="12">
        <v>1093.7</v>
      </c>
      <c r="H6" s="12">
        <v>1093.7</v>
      </c>
      <c r="I6" s="12">
        <v>1093.7</v>
      </c>
      <c r="J6" s="12">
        <v>1093.7</v>
      </c>
      <c r="K6" s="12">
        <v>1093.8</v>
      </c>
      <c r="L6" s="12">
        <v>1093.8</v>
      </c>
      <c r="M6" s="12">
        <v>1093.7</v>
      </c>
      <c r="N6" s="12">
        <f>SUM(B6:M6)</f>
        <v>13124.6</v>
      </c>
      <c r="O6" s="12"/>
      <c r="P6" s="12"/>
    </row>
    <row r="7" spans="1:16" ht="30">
      <c r="A7" s="10" t="s">
        <v>16</v>
      </c>
      <c r="B7" s="12">
        <v>5013.3999999999996</v>
      </c>
      <c r="C7" s="12">
        <v>5013.3999999999996</v>
      </c>
      <c r="D7" s="12">
        <v>5013.3999999999996</v>
      </c>
      <c r="E7" s="12">
        <v>5013.3999999999996</v>
      </c>
      <c r="F7" s="12">
        <v>7487.5</v>
      </c>
      <c r="G7" s="12">
        <v>12566</v>
      </c>
      <c r="H7" s="12">
        <v>2604.4</v>
      </c>
      <c r="I7" s="12">
        <v>2083.5</v>
      </c>
      <c r="J7" s="12">
        <v>5013.3999999999996</v>
      </c>
      <c r="K7" s="12">
        <v>5013.3999999999996</v>
      </c>
      <c r="L7" s="12">
        <v>5013.3999999999996</v>
      </c>
      <c r="M7" s="12">
        <v>5273.8</v>
      </c>
      <c r="N7" s="12">
        <f>SUM(B7:M7)</f>
        <v>65109.000000000007</v>
      </c>
      <c r="O7" s="12"/>
      <c r="P7" s="12"/>
    </row>
    <row r="8" spans="1:16" ht="30">
      <c r="A8" s="10" t="s">
        <v>17</v>
      </c>
      <c r="B8" s="12">
        <v>5523</v>
      </c>
      <c r="C8" s="12">
        <v>5523.3</v>
      </c>
      <c r="D8" s="12">
        <v>5523.3</v>
      </c>
      <c r="E8" s="12">
        <v>5523.3</v>
      </c>
      <c r="F8" s="12">
        <v>5523.3</v>
      </c>
      <c r="G8" s="12">
        <v>5523.3</v>
      </c>
      <c r="H8" s="12">
        <v>3939.4</v>
      </c>
      <c r="I8" s="12">
        <v>3939.8</v>
      </c>
      <c r="J8" s="12">
        <v>3939.8</v>
      </c>
      <c r="K8" s="12">
        <v>3939.8</v>
      </c>
      <c r="L8" s="12">
        <v>3939.8</v>
      </c>
      <c r="M8" s="12">
        <v>3939.8</v>
      </c>
      <c r="N8" s="12">
        <f t="shared" ref="N8:N21" si="0">SUM(B8:M8)</f>
        <v>56777.900000000016</v>
      </c>
      <c r="O8" s="12"/>
      <c r="P8" s="12"/>
    </row>
    <row r="9" spans="1:16" s="7" customFormat="1" ht="25.5" customHeight="1">
      <c r="A9" s="11" t="s">
        <v>23</v>
      </c>
      <c r="B9" s="8">
        <f>B5+B6+B7+B8</f>
        <v>25900.400000000001</v>
      </c>
      <c r="C9" s="8">
        <f t="shared" ref="C9:N9" si="1">C5+C6+C7+C8</f>
        <v>27266.899999999998</v>
      </c>
      <c r="D9" s="8">
        <f t="shared" si="1"/>
        <v>27615.899999999998</v>
      </c>
      <c r="E9" s="8">
        <f t="shared" si="1"/>
        <v>28795.499999999996</v>
      </c>
      <c r="F9" s="8">
        <f t="shared" si="1"/>
        <v>31514.799999999999</v>
      </c>
      <c r="G9" s="8">
        <f t="shared" si="1"/>
        <v>36351.200000000004</v>
      </c>
      <c r="H9" s="8">
        <f t="shared" si="1"/>
        <v>24864.200000000004</v>
      </c>
      <c r="I9" s="8">
        <f t="shared" si="1"/>
        <v>25787.7</v>
      </c>
      <c r="J9" s="8">
        <f t="shared" si="1"/>
        <v>25226.7</v>
      </c>
      <c r="K9" s="8">
        <f t="shared" si="1"/>
        <v>31923.499999999996</v>
      </c>
      <c r="L9" s="8">
        <f t="shared" si="1"/>
        <v>30786.7</v>
      </c>
      <c r="M9" s="8">
        <f t="shared" si="1"/>
        <v>45244.700000000004</v>
      </c>
      <c r="N9" s="8">
        <f t="shared" si="1"/>
        <v>361278.2</v>
      </c>
      <c r="O9" s="8"/>
      <c r="P9" s="8"/>
    </row>
    <row r="10" spans="1:16" s="7" customFormat="1" ht="42.75">
      <c r="A10" s="6" t="s">
        <v>18</v>
      </c>
      <c r="B10" s="8">
        <f>B11+B12+B13+B14</f>
        <v>26956.199999999997</v>
      </c>
      <c r="C10" s="8">
        <f t="shared" ref="C10:O10" si="2">C11+C12+C13+C14</f>
        <v>28705.5</v>
      </c>
      <c r="D10" s="8">
        <f t="shared" si="2"/>
        <v>24606.500000000004</v>
      </c>
      <c r="E10" s="8">
        <f t="shared" si="2"/>
        <v>23311</v>
      </c>
      <c r="F10" s="8">
        <f t="shared" si="2"/>
        <v>23477.8</v>
      </c>
      <c r="G10" s="8">
        <f t="shared" si="2"/>
        <v>31440.9</v>
      </c>
      <c r="H10" s="8">
        <f t="shared" si="2"/>
        <v>13953.900000000001</v>
      </c>
      <c r="I10" s="8">
        <f t="shared" si="2"/>
        <v>11270.200000000003</v>
      </c>
      <c r="J10" s="8">
        <f t="shared" si="2"/>
        <v>14311.199999999999</v>
      </c>
      <c r="K10" s="8">
        <f t="shared" si="2"/>
        <v>14686.799999999997</v>
      </c>
      <c r="L10" s="8">
        <f t="shared" si="2"/>
        <v>15867.100000000002</v>
      </c>
      <c r="M10" s="8">
        <f t="shared" si="2"/>
        <v>18401.100000000002</v>
      </c>
      <c r="N10" s="8">
        <f t="shared" si="2"/>
        <v>246988.20000000004</v>
      </c>
      <c r="O10" s="8">
        <f t="shared" si="2"/>
        <v>39505.299999999996</v>
      </c>
      <c r="P10" s="8">
        <f>N10+O10</f>
        <v>286493.50000000006</v>
      </c>
    </row>
    <row r="11" spans="1:16">
      <c r="A11" s="5" t="s">
        <v>19</v>
      </c>
      <c r="B11" s="12">
        <f>13250.7+2904.4+1530.1</f>
        <v>17685.2</v>
      </c>
      <c r="C11" s="12">
        <f>15830.9+3461.1+1468.9</f>
        <v>20760.900000000001</v>
      </c>
      <c r="D11" s="12">
        <f>14289.7+3179.3+1490.9</f>
        <v>18959.900000000001</v>
      </c>
      <c r="E11" s="12">
        <f>14150+3081.6+1508.9</f>
        <v>18740.5</v>
      </c>
      <c r="F11" s="12">
        <f>16160.5+3561.8+1574.9</f>
        <v>21297.200000000001</v>
      </c>
      <c r="G11" s="12">
        <f>22959.4+5020.6+1593.7</f>
        <v>29573.7</v>
      </c>
      <c r="H11" s="12">
        <f>9219.7+2024.2+1600.8</f>
        <v>12844.7</v>
      </c>
      <c r="I11" s="12">
        <f>7406.1+1658.1+1196.7</f>
        <v>10260.900000000001</v>
      </c>
      <c r="J11" s="12">
        <f>9733.9+2156.7+1189.4</f>
        <v>13079.999999999998</v>
      </c>
      <c r="K11" s="12">
        <f>9274.3+2082.8+1160.8</f>
        <v>12517.899999999998</v>
      </c>
      <c r="L11" s="12">
        <f>9018.2+2022+77.5</f>
        <v>11117.7</v>
      </c>
      <c r="M11" s="12">
        <f>9279.7+2022.5</f>
        <v>11302.2</v>
      </c>
      <c r="N11" s="12">
        <f t="shared" si="0"/>
        <v>198140.80000000002</v>
      </c>
      <c r="O11" s="12">
        <v>32935.4</v>
      </c>
      <c r="P11" s="8">
        <f t="shared" ref="P11:P21" si="3">N11+O11</f>
        <v>231076.2</v>
      </c>
    </row>
    <row r="12" spans="1:16">
      <c r="A12" s="5" t="s">
        <v>20</v>
      </c>
      <c r="B12" s="12">
        <f>6642.5+1574.4</f>
        <v>8216.9</v>
      </c>
      <c r="C12" s="12">
        <f>4907.9+1590.4</f>
        <v>6498.2999999999993</v>
      </c>
      <c r="D12" s="12">
        <f>3331.3+1084.9</f>
        <v>4416.2000000000007</v>
      </c>
      <c r="E12" s="12">
        <f>2192.4+925.3</f>
        <v>3117.7</v>
      </c>
      <c r="F12" s="12">
        <f>674.6+223.4</f>
        <v>898</v>
      </c>
      <c r="G12" s="12">
        <f>505+183.7</f>
        <v>688.7</v>
      </c>
      <c r="H12" s="12">
        <f>460.4+181.1</f>
        <v>641.5</v>
      </c>
      <c r="I12" s="12">
        <f>490.9+175.8</f>
        <v>666.7</v>
      </c>
      <c r="J12" s="12">
        <f>550.1+180.4</f>
        <v>730.5</v>
      </c>
      <c r="K12" s="12">
        <f>1202.5+512.8</f>
        <v>1715.3</v>
      </c>
      <c r="L12" s="12">
        <f>3309.9+1086.3</f>
        <v>4396.2</v>
      </c>
      <c r="M12" s="12">
        <f>5858.5+1214</f>
        <v>7072.5</v>
      </c>
      <c r="N12" s="12">
        <f t="shared" si="0"/>
        <v>39058.5</v>
      </c>
      <c r="O12" s="12">
        <v>0</v>
      </c>
      <c r="P12" s="8">
        <f t="shared" si="3"/>
        <v>39058.5</v>
      </c>
    </row>
    <row r="13" spans="1:16">
      <c r="A13" s="5" t="s">
        <v>21</v>
      </c>
      <c r="B13" s="12">
        <f>62+16.1</f>
        <v>78.099999999999994</v>
      </c>
      <c r="C13" s="12">
        <f>0.6+48.7</f>
        <v>49.300000000000004</v>
      </c>
      <c r="D13" s="12">
        <f>0.8+22.6</f>
        <v>23.400000000000002</v>
      </c>
      <c r="E13" s="12">
        <v>55.8</v>
      </c>
      <c r="F13" s="12">
        <f>10.3+20.8</f>
        <v>31.1</v>
      </c>
      <c r="G13" s="12">
        <f>3.6+10.7</f>
        <v>14.299999999999999</v>
      </c>
      <c r="H13" s="12">
        <v>26.7</v>
      </c>
      <c r="I13" s="12">
        <v>11.6</v>
      </c>
      <c r="J13" s="12">
        <v>17.7</v>
      </c>
      <c r="K13" s="12">
        <v>26.6</v>
      </c>
      <c r="L13" s="12">
        <v>26.7</v>
      </c>
      <c r="M13" s="12">
        <v>1.9</v>
      </c>
      <c r="N13" s="12">
        <f t="shared" si="0"/>
        <v>363.20000000000005</v>
      </c>
      <c r="O13" s="12">
        <v>1434.7</v>
      </c>
      <c r="P13" s="8">
        <f t="shared" si="3"/>
        <v>1797.9</v>
      </c>
    </row>
    <row r="14" spans="1:16">
      <c r="A14" s="5" t="s">
        <v>22</v>
      </c>
      <c r="B14" s="12">
        <f>835+141</f>
        <v>976</v>
      </c>
      <c r="C14" s="12">
        <f>1256+141</f>
        <v>1397</v>
      </c>
      <c r="D14" s="12">
        <f>1066+141</f>
        <v>1207</v>
      </c>
      <c r="E14" s="12">
        <f>1256+141</f>
        <v>1397</v>
      </c>
      <c r="F14" s="12">
        <f>1110.5+141</f>
        <v>1251.5</v>
      </c>
      <c r="G14" s="12">
        <f>1023.2+141</f>
        <v>1164.2</v>
      </c>
      <c r="H14" s="12">
        <f>300+141</f>
        <v>441</v>
      </c>
      <c r="I14" s="12">
        <f>300+31</f>
        <v>331</v>
      </c>
      <c r="J14" s="12">
        <f>462+21</f>
        <v>483</v>
      </c>
      <c r="K14" s="12">
        <f>406+21</f>
        <v>427</v>
      </c>
      <c r="L14" s="12">
        <f>305.5+21</f>
        <v>326.5</v>
      </c>
      <c r="M14" s="12">
        <f>5.5+19</f>
        <v>24.5</v>
      </c>
      <c r="N14" s="12">
        <f t="shared" si="0"/>
        <v>9425.7000000000007</v>
      </c>
      <c r="O14" s="12">
        <v>5135.2</v>
      </c>
      <c r="P14" s="8">
        <f t="shared" si="3"/>
        <v>14560.900000000001</v>
      </c>
    </row>
    <row r="15" spans="1:16" ht="9" customHeight="1">
      <c r="A15" s="5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8"/>
      <c r="O15" s="12"/>
      <c r="P15" s="8"/>
    </row>
    <row r="16" spans="1:16" ht="28.5">
      <c r="A16" s="6" t="s">
        <v>32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8"/>
      <c r="O16" s="12"/>
      <c r="P16" s="8"/>
    </row>
    <row r="17" spans="1:16">
      <c r="A17" s="5" t="s">
        <v>24</v>
      </c>
      <c r="B17" s="12">
        <v>18870.3</v>
      </c>
      <c r="C17" s="12">
        <v>19204.400000000001</v>
      </c>
      <c r="D17" s="12">
        <v>18206.900000000001</v>
      </c>
      <c r="E17" s="12">
        <v>16608.400000000001</v>
      </c>
      <c r="F17" s="12">
        <v>16894.3</v>
      </c>
      <c r="G17" s="12">
        <v>23387.9</v>
      </c>
      <c r="H17" s="12">
        <v>7168.2</v>
      </c>
      <c r="I17" s="12">
        <v>5548.7</v>
      </c>
      <c r="J17" s="12">
        <v>9019</v>
      </c>
      <c r="K17" s="12">
        <v>9450</v>
      </c>
      <c r="L17" s="12">
        <v>11191.7</v>
      </c>
      <c r="M17" s="12">
        <v>13455.2</v>
      </c>
      <c r="N17" s="12">
        <f t="shared" si="0"/>
        <v>169005.00000000003</v>
      </c>
      <c r="O17" s="12">
        <f>29739.8+817.9</f>
        <v>30557.7</v>
      </c>
      <c r="P17" s="8">
        <f t="shared" si="3"/>
        <v>199562.70000000004</v>
      </c>
    </row>
    <row r="18" spans="1:16" ht="15" customHeight="1">
      <c r="A18" s="5" t="s">
        <v>25</v>
      </c>
      <c r="B18" s="12">
        <v>9051.1</v>
      </c>
      <c r="C18" s="12">
        <v>9061.5</v>
      </c>
      <c r="D18" s="12">
        <v>8643.7999999999993</v>
      </c>
      <c r="E18" s="12">
        <v>8823.2999999999993</v>
      </c>
      <c r="F18" s="12">
        <v>7871.5</v>
      </c>
      <c r="G18" s="12">
        <v>7725.5</v>
      </c>
      <c r="H18" s="12">
        <v>6132</v>
      </c>
      <c r="I18" s="12">
        <v>5613.1</v>
      </c>
      <c r="J18" s="12">
        <v>5605.4</v>
      </c>
      <c r="K18" s="12">
        <v>5904.1</v>
      </c>
      <c r="L18" s="12">
        <v>5394.2</v>
      </c>
      <c r="M18" s="12">
        <v>5428.2</v>
      </c>
      <c r="N18" s="12">
        <f t="shared" si="0"/>
        <v>85253.7</v>
      </c>
      <c r="O18" s="12">
        <v>11423.6</v>
      </c>
      <c r="P18" s="8">
        <f t="shared" si="3"/>
        <v>96677.3</v>
      </c>
    </row>
    <row r="19" spans="1:16">
      <c r="A19" s="5" t="s">
        <v>26</v>
      </c>
      <c r="B19" s="12">
        <v>861.3</v>
      </c>
      <c r="C19" s="12">
        <v>964.8</v>
      </c>
      <c r="D19" s="12">
        <v>1144.4000000000001</v>
      </c>
      <c r="E19" s="12">
        <v>1072.9000000000001</v>
      </c>
      <c r="F19" s="12">
        <v>758.7</v>
      </c>
      <c r="G19" s="12">
        <v>856.1</v>
      </c>
      <c r="H19" s="12">
        <v>512.29999999999995</v>
      </c>
      <c r="I19" s="12">
        <v>346.3</v>
      </c>
      <c r="J19" s="12">
        <v>357.4</v>
      </c>
      <c r="K19" s="12">
        <v>331.4</v>
      </c>
      <c r="L19" s="12">
        <v>411</v>
      </c>
      <c r="M19" s="12">
        <v>317.89999999999998</v>
      </c>
      <c r="N19" s="12">
        <f t="shared" si="0"/>
        <v>7934.5</v>
      </c>
      <c r="O19" s="12">
        <v>3541.6</v>
      </c>
      <c r="P19" s="8">
        <f t="shared" si="3"/>
        <v>11476.1</v>
      </c>
    </row>
    <row r="20" spans="1:16" ht="29.25" customHeight="1">
      <c r="A20" s="5" t="s">
        <v>27</v>
      </c>
      <c r="B20" s="12">
        <v>748.2</v>
      </c>
      <c r="C20" s="12">
        <v>696.5</v>
      </c>
      <c r="D20" s="12">
        <v>733.5</v>
      </c>
      <c r="E20" s="12">
        <v>629.20000000000005</v>
      </c>
      <c r="F20" s="12">
        <v>806.2</v>
      </c>
      <c r="G20" s="12">
        <v>717</v>
      </c>
      <c r="H20" s="12">
        <v>420.8</v>
      </c>
      <c r="I20" s="12">
        <v>456.1</v>
      </c>
      <c r="J20" s="12">
        <v>530.6</v>
      </c>
      <c r="K20" s="12">
        <v>429.9</v>
      </c>
      <c r="L20" s="12">
        <v>412.7</v>
      </c>
      <c r="M20" s="12">
        <v>426.8</v>
      </c>
      <c r="N20" s="12">
        <f t="shared" si="0"/>
        <v>7007.5</v>
      </c>
      <c r="O20" s="12">
        <v>488.2</v>
      </c>
      <c r="P20" s="8">
        <f t="shared" si="3"/>
        <v>7495.7</v>
      </c>
    </row>
    <row r="21" spans="1:16" ht="45">
      <c r="A21" s="5" t="s">
        <v>28</v>
      </c>
      <c r="B21" s="12">
        <v>1883.9</v>
      </c>
      <c r="C21" s="12">
        <v>2521.6</v>
      </c>
      <c r="D21" s="12">
        <v>2883.8</v>
      </c>
      <c r="E21" s="12">
        <v>2239.1</v>
      </c>
      <c r="F21" s="12">
        <v>1956.7</v>
      </c>
      <c r="G21" s="12">
        <v>1512.4</v>
      </c>
      <c r="H21" s="12">
        <v>1313.2</v>
      </c>
      <c r="I21" s="12">
        <v>1083.5999999999999</v>
      </c>
      <c r="J21" s="12">
        <v>1050.8</v>
      </c>
      <c r="K21" s="12">
        <v>264.89999999999998</v>
      </c>
      <c r="L21" s="12">
        <v>314.89999999999998</v>
      </c>
      <c r="M21" s="12">
        <v>144.80000000000001</v>
      </c>
      <c r="N21" s="12">
        <f t="shared" si="0"/>
        <v>17169.700000000004</v>
      </c>
      <c r="O21" s="12">
        <v>10000</v>
      </c>
      <c r="P21" s="8">
        <f t="shared" si="3"/>
        <v>27169.700000000004</v>
      </c>
    </row>
    <row r="22" spans="1:16">
      <c r="A22" s="5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8"/>
      <c r="O22" s="12"/>
      <c r="P22" s="12"/>
    </row>
  </sheetData>
  <mergeCells count="4">
    <mergeCell ref="M3:N3"/>
    <mergeCell ref="B1:N1"/>
    <mergeCell ref="B2:O2"/>
    <mergeCell ref="O3:P3"/>
  </mergeCells>
  <pageMargins left="0.25" right="0.2" top="0.21" bottom="0.28000000000000003" header="0.22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2018-11-08T07:11:46Z</dcterms:modified>
</cp:coreProperties>
</file>